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OneDrive\Desktop\"/>
    </mc:Choice>
  </mc:AlternateContent>
  <xr:revisionPtr revIDLastSave="0" documentId="13_ncr:1_{C0BB086A-10D3-4446-AA95-66B16629DE3C}" xr6:coauthVersionLast="47" xr6:coauthVersionMax="47" xr10:uidLastSave="{00000000-0000-0000-0000-000000000000}"/>
  <bookViews>
    <workbookView xWindow="-120" yWindow="-120" windowWidth="29040" windowHeight="15720" xr2:uid="{C509DD97-6E93-448A-A512-7726E98C137A}"/>
  </bookViews>
  <sheets>
    <sheet name="budg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8" i="2" l="1"/>
  <c r="R48" i="2"/>
  <c r="Q48" i="2"/>
  <c r="P48" i="2"/>
  <c r="O48" i="2"/>
  <c r="N48" i="2"/>
  <c r="M48" i="2"/>
  <c r="L48" i="2"/>
  <c r="J48" i="2"/>
  <c r="I48" i="2"/>
  <c r="H48" i="2"/>
  <c r="N12" i="2"/>
  <c r="O12" i="2"/>
  <c r="P12" i="2"/>
  <c r="Q12" i="2"/>
  <c r="R12" i="2"/>
  <c r="J10" i="2"/>
  <c r="K10" i="2"/>
  <c r="L10" i="2"/>
  <c r="M10" i="2"/>
  <c r="N10" i="2"/>
  <c r="J11" i="2"/>
  <c r="K11" i="2"/>
  <c r="L11" i="2"/>
  <c r="M11" i="2"/>
  <c r="N11" i="2"/>
  <c r="H7" i="2"/>
  <c r="I7" i="2"/>
  <c r="J7" i="2"/>
  <c r="K7" i="2"/>
  <c r="L7" i="2"/>
  <c r="H8" i="2"/>
  <c r="I8" i="2"/>
  <c r="J8" i="2"/>
  <c r="K8" i="2"/>
  <c r="L8" i="2"/>
  <c r="H9" i="2"/>
  <c r="I9" i="2"/>
  <c r="J9" i="2"/>
  <c r="K9" i="2"/>
  <c r="L9" i="2"/>
  <c r="M30" i="2"/>
  <c r="F30" i="2" s="1"/>
  <c r="F21" i="2"/>
  <c r="S29" i="2"/>
  <c r="O29" i="2"/>
  <c r="M29" i="2"/>
  <c r="C28" i="2"/>
  <c r="O28" i="2" s="1"/>
  <c r="F44" i="2"/>
  <c r="F43" i="2"/>
  <c r="S41" i="2"/>
  <c r="R41" i="2"/>
  <c r="P41" i="2"/>
  <c r="O41" i="2"/>
  <c r="N41" i="2"/>
  <c r="M41" i="2"/>
  <c r="L41" i="2"/>
  <c r="J41" i="2"/>
  <c r="I46" i="2"/>
  <c r="H46" i="2"/>
  <c r="F45" i="2"/>
  <c r="F42" i="2"/>
  <c r="F39" i="2"/>
  <c r="F36" i="2"/>
  <c r="F35" i="2"/>
  <c r="F31" i="2"/>
  <c r="F22" i="2"/>
  <c r="F20" i="2"/>
  <c r="F19" i="2"/>
  <c r="L32" i="2"/>
  <c r="K32" i="2"/>
  <c r="J32" i="2"/>
  <c r="I32" i="2"/>
  <c r="H32" i="2"/>
  <c r="R32" i="2"/>
  <c r="Q32" i="2"/>
  <c r="P32" i="2"/>
  <c r="N32" i="2"/>
  <c r="R23" i="2"/>
  <c r="Q23" i="2"/>
  <c r="P23" i="2"/>
  <c r="O23" i="2"/>
  <c r="N23" i="2"/>
  <c r="M23" i="2"/>
  <c r="L23" i="2"/>
  <c r="K23" i="2"/>
  <c r="J23" i="2"/>
  <c r="H23" i="2"/>
  <c r="S27" i="2"/>
  <c r="O27" i="2"/>
  <c r="I23" i="2" l="1"/>
  <c r="F29" i="2"/>
  <c r="M28" i="2"/>
  <c r="S28" i="2"/>
  <c r="S32" i="2" s="1"/>
  <c r="O32" i="2"/>
  <c r="F23" i="2"/>
  <c r="F41" i="2"/>
  <c r="S23" i="2"/>
  <c r="F28" i="2" l="1"/>
  <c r="S9" i="2" l="1"/>
  <c r="R9" i="2"/>
  <c r="Q9" i="2"/>
  <c r="P9" i="2"/>
  <c r="O9" i="2"/>
  <c r="N9" i="2"/>
  <c r="M9" i="2"/>
  <c r="S8" i="2"/>
  <c r="R8" i="2"/>
  <c r="Q8" i="2"/>
  <c r="P8" i="2"/>
  <c r="O8" i="2"/>
  <c r="N8" i="2"/>
  <c r="M8" i="2"/>
  <c r="L14" i="2"/>
  <c r="L16" i="2" s="1"/>
  <c r="K14" i="2"/>
  <c r="K16" i="2" s="1"/>
  <c r="J14" i="2"/>
  <c r="J16" i="2" s="1"/>
  <c r="I14" i="2"/>
  <c r="I16" i="2" s="1"/>
  <c r="H14" i="2"/>
  <c r="H16" i="2" s="1"/>
  <c r="S40" i="2"/>
  <c r="R40" i="2"/>
  <c r="Q40" i="2"/>
  <c r="P40" i="2"/>
  <c r="N40" i="2"/>
  <c r="M40" i="2"/>
  <c r="L40" i="2"/>
  <c r="L46" i="2" s="1"/>
  <c r="K40" i="2"/>
  <c r="K46" i="2" s="1"/>
  <c r="K48" i="2" s="1"/>
  <c r="J40" i="2"/>
  <c r="S13" i="2"/>
  <c r="F13" i="2" s="1"/>
  <c r="S12" i="2"/>
  <c r="F12" i="2" s="1"/>
  <c r="S38" i="2"/>
  <c r="R38" i="2"/>
  <c r="Q38" i="2"/>
  <c r="P38" i="2"/>
  <c r="O38" i="2"/>
  <c r="S11" i="2"/>
  <c r="R11" i="2"/>
  <c r="Q11" i="2"/>
  <c r="P11" i="2"/>
  <c r="O11" i="2"/>
  <c r="S10" i="2"/>
  <c r="R10" i="2"/>
  <c r="Q10" i="2"/>
  <c r="P10" i="2"/>
  <c r="O10" i="2"/>
  <c r="S37" i="2"/>
  <c r="R37" i="2"/>
  <c r="Q37" i="2"/>
  <c r="P37" i="2"/>
  <c r="O37" i="2"/>
  <c r="N37" i="2"/>
  <c r="M37" i="2"/>
  <c r="M27" i="2"/>
  <c r="S7" i="2"/>
  <c r="R7" i="2"/>
  <c r="Q7" i="2"/>
  <c r="P7" i="2"/>
  <c r="O7" i="2"/>
  <c r="N7" i="2"/>
  <c r="M7" i="2"/>
  <c r="N46" i="2" l="1"/>
  <c r="O46" i="2"/>
  <c r="S46" i="2"/>
  <c r="R46" i="2"/>
  <c r="Q46" i="2"/>
  <c r="P46" i="2"/>
  <c r="F7" i="2"/>
  <c r="M32" i="2"/>
  <c r="F27" i="2"/>
  <c r="F32" i="2" s="1"/>
  <c r="F10" i="2"/>
  <c r="F9" i="2"/>
  <c r="F37" i="2"/>
  <c r="M46" i="2"/>
  <c r="F11" i="2"/>
  <c r="F8" i="2"/>
  <c r="F38" i="2"/>
  <c r="J46" i="2"/>
  <c r="F40" i="2"/>
  <c r="P14" i="2"/>
  <c r="P15" i="2" s="1"/>
  <c r="P16" i="2" s="1"/>
  <c r="O14" i="2"/>
  <c r="O15" i="2" s="1"/>
  <c r="O16" i="2" s="1"/>
  <c r="S14" i="2"/>
  <c r="S15" i="2" s="1"/>
  <c r="M14" i="2"/>
  <c r="M15" i="2" s="1"/>
  <c r="Q14" i="2"/>
  <c r="Q15" i="2" s="1"/>
  <c r="Q16" i="2" s="1"/>
  <c r="N14" i="2"/>
  <c r="N15" i="2" s="1"/>
  <c r="R14" i="2"/>
  <c r="R15" i="2" s="1"/>
  <c r="F14" i="2" l="1"/>
  <c r="M16" i="2"/>
  <c r="F15" i="2"/>
  <c r="F46" i="2"/>
  <c r="F48" i="2" s="1"/>
  <c r="N16" i="2"/>
  <c r="R16" i="2"/>
  <c r="S16" i="2"/>
  <c r="F16" i="2" l="1"/>
  <c r="I1" i="2" l="1"/>
</calcChain>
</file>

<file path=xl/sharedStrings.xml><?xml version="1.0" encoding="utf-8"?>
<sst xmlns="http://schemas.openxmlformats.org/spreadsheetml/2006/main" count="53" uniqueCount="39">
  <si>
    <t>Workforce</t>
  </si>
  <si>
    <t>Computer science : navigation</t>
  </si>
  <si>
    <t>Computer science : PLM metadata</t>
  </si>
  <si>
    <t>Computer science - digitalisation of tech pub info</t>
  </si>
  <si>
    <t>Total Workforce</t>
  </si>
  <si>
    <t>Computers - Hardware</t>
  </si>
  <si>
    <t>Annual</t>
  </si>
  <si>
    <t>Unit</t>
  </si>
  <si>
    <t>Cost</t>
  </si>
  <si>
    <t>Lawyer</t>
  </si>
  <si>
    <t>Varies</t>
  </si>
  <si>
    <t>Travel expenses - Customer presentations (Canada / US only)</t>
  </si>
  <si>
    <t>Professional Fees - incl. Consultants</t>
  </si>
  <si>
    <t>Total Professional Fees</t>
  </si>
  <si>
    <t>Conference/working group</t>
  </si>
  <si>
    <t>Assets</t>
  </si>
  <si>
    <t>Total Assets</t>
  </si>
  <si>
    <t>per station</t>
  </si>
  <si>
    <t xml:space="preserve">Network Printer/Scanner </t>
  </si>
  <si>
    <t>Training - Phase I</t>
  </si>
  <si>
    <t>Training - Phase II</t>
  </si>
  <si>
    <t>Material/supplies</t>
  </si>
  <si>
    <t>Other Expenses</t>
  </si>
  <si>
    <t>Total Other Expenses</t>
  </si>
  <si>
    <t>Total Expenses</t>
  </si>
  <si>
    <t>Assumptions</t>
  </si>
  <si>
    <t>Computer science</t>
  </si>
  <si>
    <t>Master student (MITCAS)</t>
  </si>
  <si>
    <t>Computer science : Nx interface</t>
  </si>
  <si>
    <t>Benefits (UIC, Health, QPP, QPIP - employer)</t>
  </si>
  <si>
    <t>EXPENSES</t>
  </si>
  <si>
    <t>Computers - Software (like Microsoft Suite)</t>
  </si>
  <si>
    <t>Computers - Software (specialized)</t>
  </si>
  <si>
    <t>Website developer</t>
  </si>
  <si>
    <t>One shared unit</t>
  </si>
  <si>
    <t>consultant</t>
  </si>
  <si>
    <t>project fees 1</t>
  </si>
  <si>
    <t>project fees 2</t>
  </si>
  <si>
    <t>Operational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</si>
</sst>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  <numFmt numFmtId="166" formatCode="&quot;$&quot;#,##0;[Red]\(&quot;$&quot;#,##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64" fontId="0" fillId="0" borderId="0" xfId="1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17" fontId="2" fillId="0" borderId="0" xfId="0" applyNumberFormat="1" applyFont="1" applyAlignment="1">
      <alignment vertical="top"/>
    </xf>
    <xf numFmtId="17" fontId="0" fillId="0" borderId="0" xfId="0" applyNumberFormat="1" applyAlignment="1">
      <alignment vertical="top" textRotation="90"/>
    </xf>
    <xf numFmtId="0" fontId="2" fillId="2" borderId="0" xfId="0" applyFont="1" applyFill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0" xfId="0" applyFill="1" applyAlignment="1">
      <alignment vertical="top"/>
    </xf>
    <xf numFmtId="17" fontId="0" fillId="2" borderId="0" xfId="0" applyNumberFormat="1" applyFill="1" applyAlignment="1">
      <alignment vertical="top" textRotation="90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5" fontId="0" fillId="0" borderId="0" xfId="2" applyNumberFormat="1" applyFont="1" applyBorder="1" applyAlignment="1">
      <alignment vertical="top"/>
    </xf>
    <xf numFmtId="164" fontId="0" fillId="0" borderId="0" xfId="1" applyNumberFormat="1" applyFont="1" applyBorder="1" applyAlignment="1">
      <alignment vertical="top"/>
    </xf>
    <xf numFmtId="165" fontId="2" fillId="0" borderId="0" xfId="2" applyNumberFormat="1" applyFont="1" applyBorder="1" applyAlignment="1">
      <alignment vertical="top"/>
    </xf>
    <xf numFmtId="0" fontId="0" fillId="0" borderId="0" xfId="0" applyAlignment="1">
      <alignment horizontal="left" vertical="top" wrapText="1" indent="1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164" fontId="0" fillId="3" borderId="5" xfId="0" applyNumberForma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164" fontId="0" fillId="3" borderId="0" xfId="0" applyNumberFormat="1" applyFill="1" applyAlignment="1">
      <alignment horizontal="center" vertical="top"/>
    </xf>
    <xf numFmtId="165" fontId="0" fillId="3" borderId="5" xfId="2" applyNumberFormat="1" applyFont="1" applyFill="1" applyBorder="1" applyAlignment="1">
      <alignment horizontal="center" vertical="top"/>
    </xf>
    <xf numFmtId="9" fontId="0" fillId="3" borderId="0" xfId="0" applyNumberFormat="1" applyFill="1" applyAlignment="1">
      <alignment horizontal="center" vertical="top"/>
    </xf>
    <xf numFmtId="164" fontId="0" fillId="3" borderId="5" xfId="1" applyNumberFormat="1" applyFont="1" applyFill="1" applyBorder="1" applyAlignment="1">
      <alignment horizontal="center" vertical="top"/>
    </xf>
    <xf numFmtId="165" fontId="2" fillId="3" borderId="5" xfId="2" applyNumberFormat="1" applyFont="1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center" vertical="top"/>
    </xf>
    <xf numFmtId="164" fontId="0" fillId="3" borderId="0" xfId="1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164" fontId="2" fillId="2" borderId="11" xfId="1" applyNumberFormat="1" applyFont="1" applyFill="1" applyBorder="1" applyAlignment="1">
      <alignment vertical="top"/>
    </xf>
    <xf numFmtId="0" fontId="2" fillId="0" borderId="0" xfId="0" applyFont="1" applyAlignment="1">
      <alignment horizontal="left" vertical="top" wrapText="1" indent="1"/>
    </xf>
    <xf numFmtId="166" fontId="2" fillId="2" borderId="9" xfId="0" applyNumberFormat="1" applyFont="1" applyFill="1" applyBorder="1" applyAlignment="1">
      <alignment vertical="top"/>
    </xf>
    <xf numFmtId="166" fontId="0" fillId="0" borderId="0" xfId="0" applyNumberFormat="1" applyAlignment="1">
      <alignment vertical="top"/>
    </xf>
    <xf numFmtId="166" fontId="0" fillId="0" borderId="0" xfId="1" applyNumberFormat="1" applyFont="1" applyAlignment="1">
      <alignment vertical="top"/>
    </xf>
    <xf numFmtId="166" fontId="2" fillId="0" borderId="1" xfId="1" applyNumberFormat="1" applyFont="1" applyBorder="1" applyAlignment="1">
      <alignment vertical="top"/>
    </xf>
    <xf numFmtId="166" fontId="2" fillId="0" borderId="0" xfId="0" applyNumberFormat="1" applyFont="1" applyAlignment="1">
      <alignment vertical="top"/>
    </xf>
    <xf numFmtId="166" fontId="0" fillId="0" borderId="0" xfId="0" applyNumberFormat="1" applyAlignment="1">
      <alignment vertical="top" textRotation="90"/>
    </xf>
    <xf numFmtId="166" fontId="0" fillId="0" borderId="1" xfId="1" applyNumberFormat="1" applyFont="1" applyBorder="1" applyAlignment="1">
      <alignment vertical="top"/>
    </xf>
    <xf numFmtId="166" fontId="0" fillId="0" borderId="0" xfId="2" applyNumberFormat="1" applyFont="1" applyBorder="1" applyAlignment="1">
      <alignment vertical="top"/>
    </xf>
    <xf numFmtId="166" fontId="0" fillId="0" borderId="0" xfId="1" applyNumberFormat="1" applyFont="1" applyBorder="1" applyAlignment="1">
      <alignment vertical="top"/>
    </xf>
    <xf numFmtId="166" fontId="2" fillId="0" borderId="0" xfId="2" applyNumberFormat="1" applyFont="1" applyBorder="1" applyAlignment="1">
      <alignment vertical="top"/>
    </xf>
    <xf numFmtId="166" fontId="2" fillId="0" borderId="1" xfId="0" applyNumberFormat="1" applyFont="1" applyBorder="1" applyAlignment="1">
      <alignment vertical="top"/>
    </xf>
    <xf numFmtId="166" fontId="2" fillId="2" borderId="0" xfId="0" applyNumberFormat="1" applyFont="1" applyFill="1" applyAlignment="1">
      <alignment vertical="top"/>
    </xf>
    <xf numFmtId="0" fontId="0" fillId="3" borderId="3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0" borderId="0" xfId="0" applyBorder="1" applyAlignment="1">
      <alignment vertical="top"/>
    </xf>
    <xf numFmtId="17" fontId="2" fillId="0" borderId="0" xfId="0" applyNumberFormat="1" applyFont="1" applyBorder="1" applyAlignment="1">
      <alignment vertical="top"/>
    </xf>
    <xf numFmtId="17" fontId="0" fillId="2" borderId="0" xfId="0" applyNumberFormat="1" applyFill="1" applyBorder="1" applyAlignment="1">
      <alignment vertical="top" textRotation="90"/>
    </xf>
    <xf numFmtId="166" fontId="0" fillId="0" borderId="0" xfId="0" applyNumberFormat="1" applyBorder="1" applyAlignment="1">
      <alignment vertical="top" textRotation="90"/>
    </xf>
    <xf numFmtId="166" fontId="0" fillId="0" borderId="0" xfId="0" applyNumberFormat="1" applyBorder="1" applyAlignment="1">
      <alignment vertical="top"/>
    </xf>
    <xf numFmtId="17" fontId="0" fillId="0" borderId="0" xfId="0" applyNumberFormat="1" applyBorder="1" applyAlignment="1">
      <alignment vertical="top" textRotation="90"/>
    </xf>
    <xf numFmtId="0" fontId="2" fillId="0" borderId="0" xfId="0" applyFont="1" applyBorder="1" applyAlignment="1">
      <alignment vertical="top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F595-1787-4092-B595-268DE3490591}">
  <dimension ref="A1:V49"/>
  <sheetViews>
    <sheetView showGridLines="0" tabSelected="1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X14" sqref="X14"/>
    </sheetView>
  </sheetViews>
  <sheetFormatPr defaultColWidth="9.140625" defaultRowHeight="15" x14ac:dyDescent="0.25"/>
  <cols>
    <col min="1" max="1" width="63.140625" style="3" customWidth="1"/>
    <col min="2" max="2" width="10" style="3" customWidth="1"/>
    <col min="3" max="3" width="10.42578125" style="3" customWidth="1"/>
    <col min="4" max="4" width="12.140625" style="3" customWidth="1"/>
    <col min="5" max="5" width="3.28515625" style="3" customWidth="1"/>
    <col min="6" max="6" width="12.140625" style="2" customWidth="1"/>
    <col min="7" max="7" width="4.5703125" style="3" customWidth="1"/>
    <col min="8" max="8" width="10" style="3" bestFit="1" customWidth="1"/>
    <col min="9" max="9" width="10" style="3" customWidth="1"/>
    <col min="10" max="12" width="9.140625" style="3" customWidth="1"/>
    <col min="13" max="13" width="9" style="3" bestFit="1" customWidth="1"/>
    <col min="14" max="19" width="9.140625" style="3" customWidth="1"/>
    <col min="20" max="20" width="4" style="57" bestFit="1" customWidth="1"/>
    <col min="21" max="22" width="4" style="3" bestFit="1" customWidth="1"/>
    <col min="23" max="16384" width="9.140625" style="3"/>
  </cols>
  <sheetData>
    <row r="1" spans="1:22" ht="18.75" x14ac:dyDescent="0.25">
      <c r="A1" s="1" t="s">
        <v>38</v>
      </c>
      <c r="B1" s="2"/>
      <c r="C1" s="2"/>
      <c r="H1" s="39">
        <v>2025</v>
      </c>
      <c r="I1" s="40">
        <f>F48</f>
        <v>462237.5</v>
      </c>
      <c r="J1" s="4"/>
      <c r="K1" s="4"/>
      <c r="L1" s="4"/>
      <c r="M1" s="4"/>
      <c r="N1" s="4"/>
      <c r="O1" s="4"/>
      <c r="P1" s="4"/>
      <c r="Q1" s="4"/>
      <c r="R1" s="4"/>
      <c r="S1" s="19"/>
    </row>
    <row r="2" spans="1:22" x14ac:dyDescent="0.25">
      <c r="B2" s="54" t="s">
        <v>25</v>
      </c>
      <c r="C2" s="55"/>
      <c r="D2" s="56"/>
      <c r="F2" s="5"/>
      <c r="S2" s="57"/>
    </row>
    <row r="3" spans="1:22" x14ac:dyDescent="0.25">
      <c r="B3" s="25" t="s">
        <v>7</v>
      </c>
      <c r="C3" s="26" t="s">
        <v>8</v>
      </c>
      <c r="D3" s="27" t="s">
        <v>6</v>
      </c>
      <c r="F3" s="5">
        <v>2025</v>
      </c>
      <c r="H3" s="6">
        <v>45658</v>
      </c>
      <c r="I3" s="6">
        <v>45689</v>
      </c>
      <c r="J3" s="6">
        <v>45717</v>
      </c>
      <c r="K3" s="6">
        <v>45748</v>
      </c>
      <c r="L3" s="6">
        <v>45778</v>
      </c>
      <c r="M3" s="6">
        <v>45809</v>
      </c>
      <c r="N3" s="6">
        <v>45839</v>
      </c>
      <c r="O3" s="6">
        <v>45870</v>
      </c>
      <c r="P3" s="6">
        <v>45901</v>
      </c>
      <c r="Q3" s="6">
        <v>45931</v>
      </c>
      <c r="R3" s="6">
        <v>45962</v>
      </c>
      <c r="S3" s="58">
        <v>45992</v>
      </c>
      <c r="T3" s="62"/>
      <c r="U3" s="7"/>
      <c r="V3" s="7"/>
    </row>
    <row r="4" spans="1:22" x14ac:dyDescent="0.25">
      <c r="A4" s="8" t="s">
        <v>30</v>
      </c>
      <c r="B4" s="9"/>
      <c r="C4" s="10"/>
      <c r="D4" s="11"/>
      <c r="E4" s="12"/>
      <c r="F4" s="8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59"/>
      <c r="T4" s="62"/>
      <c r="U4" s="7"/>
      <c r="V4" s="7"/>
    </row>
    <row r="5" spans="1:22" x14ac:dyDescent="0.25">
      <c r="A5" s="17"/>
      <c r="B5" s="28"/>
      <c r="C5" s="26"/>
      <c r="D5" s="27"/>
      <c r="F5" s="46"/>
      <c r="G5" s="43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60"/>
      <c r="T5" s="62"/>
      <c r="U5" s="7"/>
      <c r="V5" s="7"/>
    </row>
    <row r="6" spans="1:22" x14ac:dyDescent="0.25">
      <c r="A6" s="17" t="s">
        <v>0</v>
      </c>
      <c r="B6" s="25"/>
      <c r="C6" s="26"/>
      <c r="D6" s="29"/>
      <c r="E6" s="15"/>
      <c r="F6" s="46"/>
      <c r="G6" s="43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50"/>
    </row>
    <row r="7" spans="1:22" x14ac:dyDescent="0.25">
      <c r="A7" s="21" t="s">
        <v>26</v>
      </c>
      <c r="B7" s="25" t="s">
        <v>6</v>
      </c>
      <c r="C7" s="31">
        <v>90000</v>
      </c>
      <c r="D7" s="27"/>
      <c r="E7" s="15"/>
      <c r="F7" s="43">
        <f t="shared" ref="F7:F13" si="0">SUM(H7:S7)</f>
        <v>90000</v>
      </c>
      <c r="G7" s="43"/>
      <c r="H7" s="44">
        <f t="shared" ref="H7:N12" si="1">$C7/12</f>
        <v>7500</v>
      </c>
      <c r="I7" s="44">
        <f t="shared" si="1"/>
        <v>7500</v>
      </c>
      <c r="J7" s="44">
        <f t="shared" si="1"/>
        <v>7500</v>
      </c>
      <c r="K7" s="44">
        <f t="shared" si="1"/>
        <v>7500</v>
      </c>
      <c r="L7" s="44">
        <f t="shared" si="1"/>
        <v>7500</v>
      </c>
      <c r="M7" s="44">
        <f t="shared" ref="M7:S9" si="2">$C7/12</f>
        <v>7500</v>
      </c>
      <c r="N7" s="44">
        <f t="shared" si="2"/>
        <v>7500</v>
      </c>
      <c r="O7" s="44">
        <f t="shared" si="2"/>
        <v>7500</v>
      </c>
      <c r="P7" s="44">
        <f t="shared" si="2"/>
        <v>7500</v>
      </c>
      <c r="Q7" s="44">
        <f t="shared" si="2"/>
        <v>7500</v>
      </c>
      <c r="R7" s="44">
        <f t="shared" si="2"/>
        <v>7500</v>
      </c>
      <c r="S7" s="50">
        <f t="shared" si="2"/>
        <v>7500</v>
      </c>
    </row>
    <row r="8" spans="1:22" x14ac:dyDescent="0.25">
      <c r="A8" s="21" t="s">
        <v>27</v>
      </c>
      <c r="B8" s="25" t="s">
        <v>6</v>
      </c>
      <c r="C8" s="31">
        <v>24000</v>
      </c>
      <c r="D8" s="27"/>
      <c r="E8" s="15"/>
      <c r="F8" s="43">
        <f t="shared" si="0"/>
        <v>24000</v>
      </c>
      <c r="G8" s="43"/>
      <c r="H8" s="44">
        <f t="shared" si="1"/>
        <v>2000</v>
      </c>
      <c r="I8" s="44">
        <f t="shared" si="1"/>
        <v>2000</v>
      </c>
      <c r="J8" s="44">
        <f t="shared" si="1"/>
        <v>2000</v>
      </c>
      <c r="K8" s="44">
        <f t="shared" si="1"/>
        <v>2000</v>
      </c>
      <c r="L8" s="44">
        <f t="shared" si="1"/>
        <v>2000</v>
      </c>
      <c r="M8" s="44">
        <f t="shared" si="2"/>
        <v>2000</v>
      </c>
      <c r="N8" s="44">
        <f t="shared" si="2"/>
        <v>2000</v>
      </c>
      <c r="O8" s="44">
        <f t="shared" si="2"/>
        <v>2000</v>
      </c>
      <c r="P8" s="44">
        <f t="shared" si="2"/>
        <v>2000</v>
      </c>
      <c r="Q8" s="44">
        <f t="shared" si="2"/>
        <v>2000</v>
      </c>
      <c r="R8" s="44">
        <f t="shared" si="2"/>
        <v>2000</v>
      </c>
      <c r="S8" s="50">
        <f t="shared" si="2"/>
        <v>2000</v>
      </c>
    </row>
    <row r="9" spans="1:22" x14ac:dyDescent="0.25">
      <c r="A9" s="21" t="s">
        <v>27</v>
      </c>
      <c r="B9" s="25" t="s">
        <v>6</v>
      </c>
      <c r="C9" s="31">
        <v>24000</v>
      </c>
      <c r="D9" s="27"/>
      <c r="E9" s="15"/>
      <c r="F9" s="43">
        <f t="shared" si="0"/>
        <v>24000</v>
      </c>
      <c r="G9" s="43"/>
      <c r="H9" s="44">
        <f t="shared" si="1"/>
        <v>2000</v>
      </c>
      <c r="I9" s="44">
        <f t="shared" si="1"/>
        <v>2000</v>
      </c>
      <c r="J9" s="44">
        <f t="shared" si="1"/>
        <v>2000</v>
      </c>
      <c r="K9" s="44">
        <f t="shared" si="1"/>
        <v>2000</v>
      </c>
      <c r="L9" s="44">
        <f t="shared" si="1"/>
        <v>2000</v>
      </c>
      <c r="M9" s="44">
        <f t="shared" si="2"/>
        <v>2000</v>
      </c>
      <c r="N9" s="44">
        <f t="shared" si="2"/>
        <v>2000</v>
      </c>
      <c r="O9" s="44">
        <f t="shared" si="2"/>
        <v>2000</v>
      </c>
      <c r="P9" s="44">
        <f t="shared" si="2"/>
        <v>2000</v>
      </c>
      <c r="Q9" s="44">
        <f t="shared" si="2"/>
        <v>2000</v>
      </c>
      <c r="R9" s="44">
        <f t="shared" si="2"/>
        <v>2000</v>
      </c>
      <c r="S9" s="50">
        <f t="shared" si="2"/>
        <v>2000</v>
      </c>
    </row>
    <row r="10" spans="1:22" x14ac:dyDescent="0.25">
      <c r="A10" s="21" t="s">
        <v>1</v>
      </c>
      <c r="B10" s="25" t="s">
        <v>6</v>
      </c>
      <c r="C10" s="31">
        <v>65000</v>
      </c>
      <c r="D10" s="27"/>
      <c r="E10" s="15"/>
      <c r="F10" s="43">
        <f t="shared" si="0"/>
        <v>54166.666666666664</v>
      </c>
      <c r="G10" s="43"/>
      <c r="H10" s="44"/>
      <c r="I10" s="44"/>
      <c r="J10" s="44">
        <f t="shared" si="1"/>
        <v>5416.666666666667</v>
      </c>
      <c r="K10" s="44">
        <f t="shared" si="1"/>
        <v>5416.666666666667</v>
      </c>
      <c r="L10" s="44">
        <f t="shared" si="1"/>
        <v>5416.666666666667</v>
      </c>
      <c r="M10" s="44">
        <f t="shared" si="1"/>
        <v>5416.666666666667</v>
      </c>
      <c r="N10" s="44">
        <f t="shared" si="1"/>
        <v>5416.666666666667</v>
      </c>
      <c r="O10" s="44">
        <f t="shared" ref="O10:S12" si="3">$C10/12</f>
        <v>5416.666666666667</v>
      </c>
      <c r="P10" s="44">
        <f t="shared" si="3"/>
        <v>5416.666666666667</v>
      </c>
      <c r="Q10" s="44">
        <f t="shared" si="3"/>
        <v>5416.666666666667</v>
      </c>
      <c r="R10" s="44">
        <f t="shared" si="3"/>
        <v>5416.666666666667</v>
      </c>
      <c r="S10" s="50">
        <f t="shared" si="3"/>
        <v>5416.666666666667</v>
      </c>
    </row>
    <row r="11" spans="1:22" x14ac:dyDescent="0.25">
      <c r="A11" s="21" t="s">
        <v>28</v>
      </c>
      <c r="B11" s="25" t="s">
        <v>6</v>
      </c>
      <c r="C11" s="31">
        <v>65000</v>
      </c>
      <c r="D11" s="27"/>
      <c r="E11" s="15"/>
      <c r="F11" s="43">
        <f t="shared" si="0"/>
        <v>54166.666666666664</v>
      </c>
      <c r="G11" s="43"/>
      <c r="H11" s="44"/>
      <c r="I11" s="44"/>
      <c r="J11" s="44">
        <f t="shared" si="1"/>
        <v>5416.666666666667</v>
      </c>
      <c r="K11" s="44">
        <f t="shared" si="1"/>
        <v>5416.666666666667</v>
      </c>
      <c r="L11" s="44">
        <f t="shared" si="1"/>
        <v>5416.666666666667</v>
      </c>
      <c r="M11" s="44">
        <f t="shared" si="1"/>
        <v>5416.666666666667</v>
      </c>
      <c r="N11" s="44">
        <f t="shared" si="1"/>
        <v>5416.666666666667</v>
      </c>
      <c r="O11" s="44">
        <f t="shared" si="3"/>
        <v>5416.666666666667</v>
      </c>
      <c r="P11" s="44">
        <f t="shared" si="3"/>
        <v>5416.666666666667</v>
      </c>
      <c r="Q11" s="44">
        <f t="shared" si="3"/>
        <v>5416.666666666667</v>
      </c>
      <c r="R11" s="44">
        <f t="shared" si="3"/>
        <v>5416.666666666667</v>
      </c>
      <c r="S11" s="50">
        <f t="shared" si="3"/>
        <v>5416.666666666667</v>
      </c>
    </row>
    <row r="12" spans="1:22" x14ac:dyDescent="0.25">
      <c r="A12" s="21" t="s">
        <v>2</v>
      </c>
      <c r="B12" s="25" t="s">
        <v>6</v>
      </c>
      <c r="C12" s="31">
        <v>65000</v>
      </c>
      <c r="D12" s="27"/>
      <c r="E12" s="15"/>
      <c r="F12" s="43">
        <f t="shared" si="0"/>
        <v>32500.000000000004</v>
      </c>
      <c r="G12" s="43"/>
      <c r="H12" s="44"/>
      <c r="I12" s="44"/>
      <c r="J12" s="44"/>
      <c r="K12" s="44"/>
      <c r="L12" s="44"/>
      <c r="M12" s="44"/>
      <c r="N12" s="44">
        <f t="shared" si="1"/>
        <v>5416.666666666667</v>
      </c>
      <c r="O12" s="44">
        <f t="shared" si="3"/>
        <v>5416.666666666667</v>
      </c>
      <c r="P12" s="44">
        <f t="shared" si="3"/>
        <v>5416.666666666667</v>
      </c>
      <c r="Q12" s="44">
        <f t="shared" si="3"/>
        <v>5416.666666666667</v>
      </c>
      <c r="R12" s="44">
        <f t="shared" si="3"/>
        <v>5416.666666666667</v>
      </c>
      <c r="S12" s="50">
        <f t="shared" ref="S12:S13" si="4">$C12/12</f>
        <v>5416.666666666667</v>
      </c>
    </row>
    <row r="13" spans="1:22" x14ac:dyDescent="0.25">
      <c r="A13" s="21" t="s">
        <v>3</v>
      </c>
      <c r="B13" s="25" t="s">
        <v>6</v>
      </c>
      <c r="C13" s="31">
        <v>65000</v>
      </c>
      <c r="D13" s="27"/>
      <c r="E13" s="15"/>
      <c r="F13" s="43">
        <f t="shared" si="0"/>
        <v>5416.666666666667</v>
      </c>
      <c r="G13" s="43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50">
        <f t="shared" si="4"/>
        <v>5416.666666666667</v>
      </c>
    </row>
    <row r="14" spans="1:22" x14ac:dyDescent="0.25">
      <c r="A14" s="21"/>
      <c r="B14" s="25"/>
      <c r="C14" s="26"/>
      <c r="D14" s="32"/>
      <c r="E14" s="18"/>
      <c r="F14" s="48">
        <f t="shared" ref="F14" si="5">SUM(F7:F13)</f>
        <v>284250</v>
      </c>
      <c r="G14" s="49"/>
      <c r="H14" s="48">
        <f t="shared" ref="H14:S14" si="6">SUM(H7:H13)</f>
        <v>11500</v>
      </c>
      <c r="I14" s="48">
        <f t="shared" si="6"/>
        <v>11500</v>
      </c>
      <c r="J14" s="48">
        <f t="shared" si="6"/>
        <v>22333.333333333336</v>
      </c>
      <c r="K14" s="48">
        <f t="shared" si="6"/>
        <v>22333.333333333336</v>
      </c>
      <c r="L14" s="48">
        <f t="shared" si="6"/>
        <v>22333.333333333336</v>
      </c>
      <c r="M14" s="48">
        <f t="shared" si="6"/>
        <v>22333.333333333336</v>
      </c>
      <c r="N14" s="48">
        <f t="shared" si="6"/>
        <v>27750.000000000004</v>
      </c>
      <c r="O14" s="48">
        <f t="shared" si="6"/>
        <v>27750.000000000004</v>
      </c>
      <c r="P14" s="48">
        <f t="shared" si="6"/>
        <v>27750.000000000004</v>
      </c>
      <c r="Q14" s="48">
        <f t="shared" si="6"/>
        <v>27750.000000000004</v>
      </c>
      <c r="R14" s="48">
        <f t="shared" si="6"/>
        <v>27750.000000000004</v>
      </c>
      <c r="S14" s="48">
        <f t="shared" si="6"/>
        <v>33166.666666666672</v>
      </c>
    </row>
    <row r="15" spans="1:22" x14ac:dyDescent="0.25">
      <c r="A15" s="21" t="s">
        <v>29</v>
      </c>
      <c r="B15" s="25"/>
      <c r="C15" s="33">
        <v>0.15</v>
      </c>
      <c r="D15" s="34"/>
      <c r="E15" s="19"/>
      <c r="F15" s="43">
        <f t="shared" ref="F15" si="7">SUM(H15:S15)</f>
        <v>29137.5</v>
      </c>
      <c r="G15" s="50"/>
      <c r="H15" s="50"/>
      <c r="I15" s="50"/>
      <c r="J15" s="50"/>
      <c r="K15" s="50"/>
      <c r="L15" s="50"/>
      <c r="M15" s="50">
        <f t="shared" ref="M15:S15" si="8">M14*$C$15</f>
        <v>3350.0000000000005</v>
      </c>
      <c r="N15" s="50">
        <f t="shared" si="8"/>
        <v>4162.5</v>
      </c>
      <c r="O15" s="50">
        <f t="shared" si="8"/>
        <v>4162.5</v>
      </c>
      <c r="P15" s="50">
        <f t="shared" si="8"/>
        <v>4162.5</v>
      </c>
      <c r="Q15" s="50">
        <f t="shared" si="8"/>
        <v>4162.5</v>
      </c>
      <c r="R15" s="50">
        <f t="shared" si="8"/>
        <v>4162.5</v>
      </c>
      <c r="S15" s="50">
        <f t="shared" si="8"/>
        <v>4975.0000000000009</v>
      </c>
    </row>
    <row r="16" spans="1:22" s="2" customFormat="1" x14ac:dyDescent="0.25">
      <c r="A16" s="17" t="s">
        <v>4</v>
      </c>
      <c r="B16" s="28"/>
      <c r="C16" s="30"/>
      <c r="D16" s="35"/>
      <c r="E16" s="20"/>
      <c r="F16" s="45">
        <f t="shared" ref="F16" si="9">SUM(F14:F15)</f>
        <v>313387.5</v>
      </c>
      <c r="G16" s="51"/>
      <c r="H16" s="45">
        <f t="shared" ref="H16:S16" si="10">SUM(H14:H15)</f>
        <v>11500</v>
      </c>
      <c r="I16" s="45">
        <f t="shared" si="10"/>
        <v>11500</v>
      </c>
      <c r="J16" s="45">
        <f t="shared" si="10"/>
        <v>22333.333333333336</v>
      </c>
      <c r="K16" s="45">
        <f t="shared" si="10"/>
        <v>22333.333333333336</v>
      </c>
      <c r="L16" s="45">
        <f t="shared" si="10"/>
        <v>22333.333333333336</v>
      </c>
      <c r="M16" s="45">
        <f t="shared" si="10"/>
        <v>25683.333333333336</v>
      </c>
      <c r="N16" s="45">
        <f t="shared" si="10"/>
        <v>31912.500000000004</v>
      </c>
      <c r="O16" s="45">
        <f t="shared" si="10"/>
        <v>31912.500000000004</v>
      </c>
      <c r="P16" s="45">
        <f t="shared" si="10"/>
        <v>31912.500000000004</v>
      </c>
      <c r="Q16" s="45">
        <f t="shared" si="10"/>
        <v>31912.500000000004</v>
      </c>
      <c r="R16" s="45">
        <f t="shared" si="10"/>
        <v>31912.500000000004</v>
      </c>
      <c r="S16" s="45">
        <f t="shared" si="10"/>
        <v>38141.666666666672</v>
      </c>
      <c r="T16" s="63"/>
    </row>
    <row r="17" spans="1:22" x14ac:dyDescent="0.25">
      <c r="A17" s="17"/>
      <c r="B17" s="28"/>
      <c r="C17" s="26"/>
      <c r="D17" s="27"/>
      <c r="F17" s="46"/>
      <c r="G17" s="43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60"/>
      <c r="T17" s="62"/>
      <c r="U17" s="7"/>
      <c r="V17" s="7"/>
    </row>
    <row r="18" spans="1:22" x14ac:dyDescent="0.25">
      <c r="A18" s="17" t="s">
        <v>12</v>
      </c>
      <c r="B18" s="28"/>
      <c r="C18" s="26"/>
      <c r="D18" s="27"/>
      <c r="F18" s="46"/>
      <c r="G18" s="43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60"/>
      <c r="T18" s="62"/>
      <c r="U18" s="7"/>
      <c r="V18" s="7"/>
    </row>
    <row r="19" spans="1:22" x14ac:dyDescent="0.25">
      <c r="A19" s="21" t="s">
        <v>35</v>
      </c>
      <c r="B19" s="25"/>
      <c r="C19" s="26"/>
      <c r="D19" s="29"/>
      <c r="E19" s="15"/>
      <c r="F19" s="43">
        <f t="shared" ref="F19:F22" si="11">SUM(H19:S19)</f>
        <v>16000</v>
      </c>
      <c r="G19" s="43"/>
      <c r="H19" s="44"/>
      <c r="I19" s="44"/>
      <c r="J19" s="44">
        <v>2500</v>
      </c>
      <c r="K19" s="44">
        <v>1000</v>
      </c>
      <c r="L19" s="44">
        <v>1000</v>
      </c>
      <c r="M19" s="44">
        <v>2500</v>
      </c>
      <c r="N19" s="44">
        <v>1000</v>
      </c>
      <c r="O19" s="44">
        <v>1000</v>
      </c>
      <c r="P19" s="44">
        <v>2500</v>
      </c>
      <c r="Q19" s="44">
        <v>1000</v>
      </c>
      <c r="R19" s="44">
        <v>1000</v>
      </c>
      <c r="S19" s="50">
        <v>2500</v>
      </c>
    </row>
    <row r="20" spans="1:22" x14ac:dyDescent="0.25">
      <c r="A20" s="21" t="s">
        <v>9</v>
      </c>
      <c r="B20" s="36" t="s">
        <v>10</v>
      </c>
      <c r="C20" s="26"/>
      <c r="D20" s="27"/>
      <c r="E20" s="15"/>
      <c r="F20" s="43">
        <f t="shared" si="11"/>
        <v>5000</v>
      </c>
      <c r="G20" s="43"/>
      <c r="H20" s="44"/>
      <c r="I20" s="44"/>
      <c r="J20" s="44"/>
      <c r="K20" s="44">
        <v>5000</v>
      </c>
      <c r="L20" s="44"/>
      <c r="M20" s="44"/>
      <c r="N20" s="44"/>
      <c r="O20" s="44"/>
      <c r="P20" s="44"/>
      <c r="Q20" s="44"/>
      <c r="R20" s="44"/>
      <c r="S20" s="50"/>
    </row>
    <row r="21" spans="1:22" x14ac:dyDescent="0.25">
      <c r="A21" s="21" t="s">
        <v>33</v>
      </c>
      <c r="B21" s="36" t="s">
        <v>10</v>
      </c>
      <c r="C21" s="31"/>
      <c r="D21" s="27"/>
      <c r="E21" s="15"/>
      <c r="F21" s="43">
        <f t="shared" ref="F21" si="12">SUM(H21:S21)</f>
        <v>2500</v>
      </c>
      <c r="G21" s="43"/>
      <c r="H21" s="44"/>
      <c r="I21" s="44">
        <v>2500</v>
      </c>
      <c r="J21" s="44"/>
      <c r="K21" s="44"/>
      <c r="L21" s="44"/>
      <c r="M21" s="44"/>
      <c r="N21" s="44"/>
      <c r="O21" s="44"/>
      <c r="P21" s="44"/>
      <c r="Q21" s="44"/>
      <c r="R21" s="44"/>
      <c r="S21" s="50"/>
    </row>
    <row r="22" spans="1:22" x14ac:dyDescent="0.25">
      <c r="A22" s="41"/>
      <c r="B22" s="28"/>
      <c r="C22" s="26"/>
      <c r="D22" s="27"/>
      <c r="F22" s="43">
        <f t="shared" si="11"/>
        <v>0</v>
      </c>
      <c r="G22" s="43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60"/>
      <c r="T22" s="62"/>
      <c r="U22" s="7"/>
      <c r="V22" s="7"/>
    </row>
    <row r="23" spans="1:22" s="2" customFormat="1" x14ac:dyDescent="0.25">
      <c r="A23" s="17" t="s">
        <v>13</v>
      </c>
      <c r="B23" s="28"/>
      <c r="C23" s="30"/>
      <c r="D23" s="35"/>
      <c r="E23" s="20"/>
      <c r="F23" s="45">
        <f>SUM(F19:F22)</f>
        <v>23500</v>
      </c>
      <c r="G23" s="51"/>
      <c r="H23" s="45">
        <f t="shared" ref="H23:S23" si="13">SUM(H19:H22)</f>
        <v>0</v>
      </c>
      <c r="I23" s="45">
        <f t="shared" si="13"/>
        <v>2500</v>
      </c>
      <c r="J23" s="45">
        <f t="shared" si="13"/>
        <v>2500</v>
      </c>
      <c r="K23" s="45">
        <f t="shared" si="13"/>
        <v>6000</v>
      </c>
      <c r="L23" s="45">
        <f t="shared" si="13"/>
        <v>1000</v>
      </c>
      <c r="M23" s="45">
        <f t="shared" si="13"/>
        <v>2500</v>
      </c>
      <c r="N23" s="45">
        <f t="shared" si="13"/>
        <v>1000</v>
      </c>
      <c r="O23" s="45">
        <f t="shared" si="13"/>
        <v>1000</v>
      </c>
      <c r="P23" s="45">
        <f t="shared" si="13"/>
        <v>2500</v>
      </c>
      <c r="Q23" s="45">
        <f t="shared" si="13"/>
        <v>1000</v>
      </c>
      <c r="R23" s="45">
        <f t="shared" si="13"/>
        <v>1000</v>
      </c>
      <c r="S23" s="45">
        <f t="shared" si="13"/>
        <v>2500</v>
      </c>
      <c r="T23" s="63"/>
    </row>
    <row r="24" spans="1:22" x14ac:dyDescent="0.25">
      <c r="A24" s="17"/>
      <c r="B24" s="28"/>
      <c r="C24" s="26"/>
      <c r="D24" s="27"/>
      <c r="F24" s="46"/>
      <c r="G24" s="43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60"/>
      <c r="T24" s="62"/>
      <c r="U24" s="7"/>
      <c r="V24" s="7"/>
    </row>
    <row r="25" spans="1:22" x14ac:dyDescent="0.25">
      <c r="A25" s="14"/>
      <c r="B25" s="25"/>
      <c r="C25" s="37"/>
      <c r="D25" s="29"/>
      <c r="E25" s="15"/>
      <c r="F25" s="46"/>
      <c r="G25" s="43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50"/>
    </row>
    <row r="26" spans="1:22" x14ac:dyDescent="0.25">
      <c r="A26" s="17" t="s">
        <v>15</v>
      </c>
      <c r="B26" s="25"/>
      <c r="C26" s="26"/>
      <c r="D26" s="27"/>
      <c r="F26" s="46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61"/>
    </row>
    <row r="27" spans="1:22" x14ac:dyDescent="0.25">
      <c r="A27" s="21" t="s">
        <v>5</v>
      </c>
      <c r="B27" s="25" t="s">
        <v>17</v>
      </c>
      <c r="C27" s="37">
        <v>3000</v>
      </c>
      <c r="D27" s="27"/>
      <c r="F27" s="43">
        <f>SUM(H27:S27)</f>
        <v>21000</v>
      </c>
      <c r="G27" s="43"/>
      <c r="H27" s="44"/>
      <c r="I27" s="44"/>
      <c r="J27" s="44"/>
      <c r="K27" s="44"/>
      <c r="L27" s="44"/>
      <c r="M27" s="44">
        <f>3*$C27</f>
        <v>9000</v>
      </c>
      <c r="N27" s="44"/>
      <c r="O27" s="44">
        <f>2*C27</f>
        <v>6000</v>
      </c>
      <c r="P27" s="44"/>
      <c r="Q27" s="44"/>
      <c r="R27" s="44"/>
      <c r="S27" s="50">
        <f>2*C27</f>
        <v>6000</v>
      </c>
    </row>
    <row r="28" spans="1:22" x14ac:dyDescent="0.25">
      <c r="A28" s="21" t="s">
        <v>31</v>
      </c>
      <c r="B28" s="25" t="s">
        <v>17</v>
      </c>
      <c r="C28" s="37">
        <f>0.1*C27</f>
        <v>300</v>
      </c>
      <c r="D28" s="32"/>
      <c r="E28" s="18"/>
      <c r="F28" s="43">
        <f t="shared" ref="F28:F31" si="14">SUM(H28:S28)</f>
        <v>2100</v>
      </c>
      <c r="G28" s="49"/>
      <c r="H28" s="44"/>
      <c r="I28" s="44"/>
      <c r="J28" s="44"/>
      <c r="K28" s="44"/>
      <c r="L28" s="44"/>
      <c r="M28" s="44">
        <f>3*$C28</f>
        <v>900</v>
      </c>
      <c r="N28" s="44"/>
      <c r="O28" s="44">
        <f>2*C28</f>
        <v>600</v>
      </c>
      <c r="P28" s="44"/>
      <c r="Q28" s="44"/>
      <c r="R28" s="44"/>
      <c r="S28" s="50">
        <f>2*C28</f>
        <v>600</v>
      </c>
    </row>
    <row r="29" spans="1:22" x14ac:dyDescent="0.25">
      <c r="A29" s="21" t="s">
        <v>32</v>
      </c>
      <c r="B29" s="25" t="s">
        <v>17</v>
      </c>
      <c r="C29" s="37">
        <v>1000</v>
      </c>
      <c r="D29" s="32"/>
      <c r="E29" s="18"/>
      <c r="F29" s="43">
        <f t="shared" ref="F29" si="15">SUM(H29:S29)</f>
        <v>7000</v>
      </c>
      <c r="G29" s="49"/>
      <c r="H29" s="44"/>
      <c r="I29" s="44"/>
      <c r="J29" s="44"/>
      <c r="K29" s="44"/>
      <c r="L29" s="44"/>
      <c r="M29" s="44">
        <f>3*$C29</f>
        <v>3000</v>
      </c>
      <c r="N29" s="44"/>
      <c r="O29" s="44">
        <f>2*C29</f>
        <v>2000</v>
      </c>
      <c r="P29" s="44"/>
      <c r="Q29" s="44"/>
      <c r="R29" s="44"/>
      <c r="S29" s="50">
        <f>2*C29</f>
        <v>2000</v>
      </c>
    </row>
    <row r="30" spans="1:22" x14ac:dyDescent="0.25">
      <c r="A30" s="21" t="s">
        <v>18</v>
      </c>
      <c r="B30" s="25" t="s">
        <v>34</v>
      </c>
      <c r="C30" s="37">
        <v>3000</v>
      </c>
      <c r="D30" s="32"/>
      <c r="E30" s="18"/>
      <c r="F30" s="43">
        <f t="shared" si="14"/>
        <v>3000</v>
      </c>
      <c r="G30" s="49"/>
      <c r="H30" s="44"/>
      <c r="I30" s="44"/>
      <c r="J30" s="44"/>
      <c r="K30" s="44"/>
      <c r="L30" s="44"/>
      <c r="M30" s="44">
        <f>C30</f>
        <v>3000</v>
      </c>
      <c r="N30" s="44"/>
      <c r="O30" s="44"/>
      <c r="P30" s="44"/>
      <c r="Q30" s="44"/>
      <c r="R30" s="44"/>
      <c r="S30" s="50"/>
    </row>
    <row r="31" spans="1:22" x14ac:dyDescent="0.25">
      <c r="A31" s="21"/>
      <c r="B31" s="25"/>
      <c r="C31" s="37"/>
      <c r="D31" s="27"/>
      <c r="F31" s="43">
        <f t="shared" si="14"/>
        <v>0</v>
      </c>
      <c r="G31" s="43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61"/>
    </row>
    <row r="32" spans="1:22" x14ac:dyDescent="0.25">
      <c r="A32" s="17" t="s">
        <v>16</v>
      </c>
      <c r="B32" s="25"/>
      <c r="C32" s="37"/>
      <c r="D32" s="27"/>
      <c r="F32" s="52">
        <f>SUM(F27:F31)</f>
        <v>33100</v>
      </c>
      <c r="G32" s="43"/>
      <c r="H32" s="52">
        <f t="shared" ref="H32:S32" si="16">SUM(H27:H31)</f>
        <v>0</v>
      </c>
      <c r="I32" s="52">
        <f t="shared" si="16"/>
        <v>0</v>
      </c>
      <c r="J32" s="52">
        <f t="shared" si="16"/>
        <v>0</v>
      </c>
      <c r="K32" s="52">
        <f t="shared" si="16"/>
        <v>0</v>
      </c>
      <c r="L32" s="52">
        <f t="shared" si="16"/>
        <v>0</v>
      </c>
      <c r="M32" s="52">
        <f t="shared" si="16"/>
        <v>15900</v>
      </c>
      <c r="N32" s="52">
        <f t="shared" si="16"/>
        <v>0</v>
      </c>
      <c r="O32" s="52">
        <f t="shared" si="16"/>
        <v>8600</v>
      </c>
      <c r="P32" s="52">
        <f t="shared" si="16"/>
        <v>0</v>
      </c>
      <c r="Q32" s="52">
        <f t="shared" si="16"/>
        <v>0</v>
      </c>
      <c r="R32" s="52">
        <f t="shared" si="16"/>
        <v>0</v>
      </c>
      <c r="S32" s="52">
        <f t="shared" si="16"/>
        <v>8600</v>
      </c>
    </row>
    <row r="33" spans="1:20" x14ac:dyDescent="0.25">
      <c r="A33" s="16"/>
      <c r="B33" s="25"/>
      <c r="C33" s="37"/>
      <c r="D33" s="27"/>
      <c r="F33" s="46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61"/>
    </row>
    <row r="34" spans="1:20" x14ac:dyDescent="0.25">
      <c r="A34" s="17" t="s">
        <v>22</v>
      </c>
      <c r="B34" s="25"/>
      <c r="C34" s="37"/>
      <c r="D34" s="27"/>
      <c r="F34" s="46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61"/>
    </row>
    <row r="35" spans="1:20" x14ac:dyDescent="0.25">
      <c r="A35" s="21" t="s">
        <v>14</v>
      </c>
      <c r="B35" s="25"/>
      <c r="C35" s="37"/>
      <c r="D35" s="29"/>
      <c r="E35" s="15"/>
      <c r="F35" s="43">
        <f t="shared" ref="F35:F45" si="17">SUM(H35:S35)</f>
        <v>20000</v>
      </c>
      <c r="G35" s="43"/>
      <c r="H35" s="44"/>
      <c r="I35" s="44"/>
      <c r="J35" s="44">
        <v>2000</v>
      </c>
      <c r="K35" s="44">
        <v>2000</v>
      </c>
      <c r="L35" s="44">
        <v>2000</v>
      </c>
      <c r="M35" s="44">
        <v>2000</v>
      </c>
      <c r="N35" s="44">
        <v>2000</v>
      </c>
      <c r="O35" s="44">
        <v>2000</v>
      </c>
      <c r="P35" s="44">
        <v>2000</v>
      </c>
      <c r="Q35" s="44">
        <v>2000</v>
      </c>
      <c r="R35" s="44">
        <v>2000</v>
      </c>
      <c r="S35" s="50">
        <v>2000</v>
      </c>
    </row>
    <row r="36" spans="1:20" x14ac:dyDescent="0.25">
      <c r="A36" s="21" t="s">
        <v>11</v>
      </c>
      <c r="B36" s="25"/>
      <c r="C36" s="37"/>
      <c r="D36" s="29"/>
      <c r="E36" s="15"/>
      <c r="F36" s="43">
        <f t="shared" si="17"/>
        <v>12000</v>
      </c>
      <c r="G36" s="43"/>
      <c r="H36" s="44"/>
      <c r="I36" s="44"/>
      <c r="J36" s="44"/>
      <c r="K36" s="44">
        <v>2000</v>
      </c>
      <c r="L36" s="44"/>
      <c r="M36" s="44"/>
      <c r="N36" s="44"/>
      <c r="O36" s="44">
        <v>2000</v>
      </c>
      <c r="P36" s="44">
        <v>2000</v>
      </c>
      <c r="Q36" s="44">
        <v>2000</v>
      </c>
      <c r="R36" s="44">
        <v>2000</v>
      </c>
      <c r="S36" s="50">
        <v>2000</v>
      </c>
    </row>
    <row r="37" spans="1:20" x14ac:dyDescent="0.25">
      <c r="A37" s="21" t="s">
        <v>19</v>
      </c>
      <c r="B37" s="25"/>
      <c r="C37" s="37"/>
      <c r="D37" s="34">
        <v>3000</v>
      </c>
      <c r="E37" s="18"/>
      <c r="F37" s="43">
        <f t="shared" si="17"/>
        <v>5250</v>
      </c>
      <c r="G37" s="49"/>
      <c r="H37" s="44"/>
      <c r="I37" s="44"/>
      <c r="J37" s="44"/>
      <c r="K37" s="44"/>
      <c r="L37" s="44"/>
      <c r="M37" s="44">
        <f t="shared" ref="M37:S37" si="18">3*$D37/12</f>
        <v>750</v>
      </c>
      <c r="N37" s="44">
        <f t="shared" si="18"/>
        <v>750</v>
      </c>
      <c r="O37" s="44">
        <f t="shared" si="18"/>
        <v>750</v>
      </c>
      <c r="P37" s="44">
        <f t="shared" si="18"/>
        <v>750</v>
      </c>
      <c r="Q37" s="44">
        <f t="shared" si="18"/>
        <v>750</v>
      </c>
      <c r="R37" s="44">
        <f t="shared" si="18"/>
        <v>750</v>
      </c>
      <c r="S37" s="50">
        <f t="shared" si="18"/>
        <v>750</v>
      </c>
    </row>
    <row r="38" spans="1:20" x14ac:dyDescent="0.25">
      <c r="A38" s="21" t="s">
        <v>20</v>
      </c>
      <c r="B38" s="25"/>
      <c r="C38" s="37"/>
      <c r="D38" s="34">
        <v>3000</v>
      </c>
      <c r="E38" s="18"/>
      <c r="F38" s="43">
        <f t="shared" si="17"/>
        <v>2500</v>
      </c>
      <c r="G38" s="49"/>
      <c r="H38" s="44"/>
      <c r="I38" s="44"/>
      <c r="J38" s="44"/>
      <c r="K38" s="44"/>
      <c r="L38" s="44"/>
      <c r="M38" s="44"/>
      <c r="N38" s="44"/>
      <c r="O38" s="44">
        <f t="shared" ref="O38:S38" si="19">2*$D38/12</f>
        <v>500</v>
      </c>
      <c r="P38" s="44">
        <f t="shared" si="19"/>
        <v>500</v>
      </c>
      <c r="Q38" s="44">
        <f t="shared" si="19"/>
        <v>500</v>
      </c>
      <c r="R38" s="44">
        <f t="shared" si="19"/>
        <v>500</v>
      </c>
      <c r="S38" s="50">
        <f t="shared" si="19"/>
        <v>500</v>
      </c>
    </row>
    <row r="39" spans="1:20" x14ac:dyDescent="0.25">
      <c r="A39" s="21"/>
      <c r="B39" s="25"/>
      <c r="C39" s="37"/>
      <c r="D39" s="34"/>
      <c r="F39" s="43">
        <f t="shared" si="17"/>
        <v>0</v>
      </c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61"/>
    </row>
    <row r="40" spans="1:20" x14ac:dyDescent="0.25">
      <c r="A40" s="21" t="s">
        <v>21</v>
      </c>
      <c r="B40" s="36" t="s">
        <v>10</v>
      </c>
      <c r="C40" s="37"/>
      <c r="D40" s="32"/>
      <c r="E40" s="18"/>
      <c r="F40" s="43">
        <f t="shared" si="17"/>
        <v>10000</v>
      </c>
      <c r="G40" s="49"/>
      <c r="H40" s="44"/>
      <c r="I40" s="44">
        <v>5000</v>
      </c>
      <c r="J40" s="44">
        <f t="shared" ref="J40:S40" si="20">$D40/12</f>
        <v>0</v>
      </c>
      <c r="K40" s="44">
        <f t="shared" si="20"/>
        <v>0</v>
      </c>
      <c r="L40" s="44">
        <f t="shared" si="20"/>
        <v>0</v>
      </c>
      <c r="M40" s="44">
        <f t="shared" si="20"/>
        <v>0</v>
      </c>
      <c r="N40" s="44">
        <f t="shared" si="20"/>
        <v>0</v>
      </c>
      <c r="O40" s="44">
        <v>5000</v>
      </c>
      <c r="P40" s="44">
        <f t="shared" si="20"/>
        <v>0</v>
      </c>
      <c r="Q40" s="44">
        <f t="shared" si="20"/>
        <v>0</v>
      </c>
      <c r="R40" s="44">
        <f t="shared" si="20"/>
        <v>0</v>
      </c>
      <c r="S40" s="50">
        <f t="shared" si="20"/>
        <v>0</v>
      </c>
    </row>
    <row r="41" spans="1:20" x14ac:dyDescent="0.25">
      <c r="A41" s="21" t="s">
        <v>36</v>
      </c>
      <c r="B41" s="36" t="s">
        <v>10</v>
      </c>
      <c r="C41" s="37"/>
      <c r="D41" s="32"/>
      <c r="F41" s="43">
        <f t="shared" si="17"/>
        <v>40000</v>
      </c>
      <c r="G41" s="43"/>
      <c r="H41" s="43"/>
      <c r="I41" s="43"/>
      <c r="J41" s="44">
        <f>$C41</f>
        <v>0</v>
      </c>
      <c r="K41" s="44">
        <v>25000</v>
      </c>
      <c r="L41" s="44">
        <f t="shared" ref="L41:S41" si="21">$C41</f>
        <v>0</v>
      </c>
      <c r="M41" s="44">
        <f t="shared" si="21"/>
        <v>0</v>
      </c>
      <c r="N41" s="44">
        <f t="shared" si="21"/>
        <v>0</v>
      </c>
      <c r="O41" s="44">
        <f t="shared" si="21"/>
        <v>0</v>
      </c>
      <c r="P41" s="44">
        <f t="shared" si="21"/>
        <v>0</v>
      </c>
      <c r="Q41" s="44">
        <v>15000</v>
      </c>
      <c r="R41" s="44">
        <f t="shared" si="21"/>
        <v>0</v>
      </c>
      <c r="S41" s="50">
        <f t="shared" si="21"/>
        <v>0</v>
      </c>
    </row>
    <row r="42" spans="1:20" x14ac:dyDescent="0.25">
      <c r="A42" s="21" t="s">
        <v>37</v>
      </c>
      <c r="B42" s="36" t="s">
        <v>10</v>
      </c>
      <c r="C42" s="37"/>
      <c r="D42" s="32"/>
      <c r="E42" s="15"/>
      <c r="F42" s="43">
        <f t="shared" si="17"/>
        <v>2500</v>
      </c>
      <c r="G42" s="43"/>
      <c r="H42" s="43"/>
      <c r="I42" s="43"/>
      <c r="J42" s="44"/>
      <c r="K42" s="44"/>
      <c r="L42" s="44"/>
      <c r="M42" s="44">
        <v>2500</v>
      </c>
      <c r="N42" s="44"/>
      <c r="O42" s="44"/>
      <c r="P42" s="44"/>
      <c r="Q42" s="44"/>
      <c r="R42" s="44"/>
      <c r="S42" s="50"/>
    </row>
    <row r="43" spans="1:20" x14ac:dyDescent="0.25">
      <c r="A43" s="21"/>
      <c r="B43" s="25"/>
      <c r="C43" s="37"/>
      <c r="D43" s="32"/>
      <c r="E43" s="18"/>
      <c r="F43" s="43">
        <f t="shared" ref="F43:F44" si="22">SUM(H43:S43)</f>
        <v>0</v>
      </c>
      <c r="G43" s="49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50"/>
    </row>
    <row r="44" spans="1:20" x14ac:dyDescent="0.25">
      <c r="A44" s="21"/>
      <c r="B44" s="25"/>
      <c r="C44" s="37"/>
      <c r="D44" s="32"/>
      <c r="E44" s="18"/>
      <c r="F44" s="43">
        <f t="shared" si="22"/>
        <v>0</v>
      </c>
      <c r="G44" s="49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50"/>
    </row>
    <row r="45" spans="1:20" x14ac:dyDescent="0.25">
      <c r="A45" s="21"/>
      <c r="B45" s="25"/>
      <c r="C45" s="26"/>
      <c r="D45" s="27"/>
      <c r="F45" s="43">
        <f t="shared" si="17"/>
        <v>0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61"/>
    </row>
    <row r="46" spans="1:20" s="2" customFormat="1" x14ac:dyDescent="0.25">
      <c r="A46" s="17" t="s">
        <v>23</v>
      </c>
      <c r="B46" s="28"/>
      <c r="C46" s="30"/>
      <c r="D46" s="38"/>
      <c r="F46" s="52">
        <f>SUM(F35:F45)</f>
        <v>92250</v>
      </c>
      <c r="G46" s="46"/>
      <c r="H46" s="52">
        <f t="shared" ref="H46:S46" si="23">SUM(H35:H45)</f>
        <v>0</v>
      </c>
      <c r="I46" s="52">
        <f t="shared" si="23"/>
        <v>5000</v>
      </c>
      <c r="J46" s="52">
        <f t="shared" si="23"/>
        <v>2000</v>
      </c>
      <c r="K46" s="52">
        <f t="shared" si="23"/>
        <v>29000</v>
      </c>
      <c r="L46" s="52">
        <f t="shared" si="23"/>
        <v>2000</v>
      </c>
      <c r="M46" s="52">
        <f t="shared" si="23"/>
        <v>5250</v>
      </c>
      <c r="N46" s="52">
        <f t="shared" si="23"/>
        <v>2750</v>
      </c>
      <c r="O46" s="52">
        <f t="shared" si="23"/>
        <v>10250</v>
      </c>
      <c r="P46" s="52">
        <f t="shared" si="23"/>
        <v>5250</v>
      </c>
      <c r="Q46" s="52">
        <f t="shared" si="23"/>
        <v>20250</v>
      </c>
      <c r="R46" s="52">
        <f t="shared" si="23"/>
        <v>5250</v>
      </c>
      <c r="S46" s="52">
        <f t="shared" si="23"/>
        <v>5250</v>
      </c>
      <c r="T46" s="63"/>
    </row>
    <row r="47" spans="1:20" x14ac:dyDescent="0.25">
      <c r="A47" s="16"/>
      <c r="B47" s="25"/>
      <c r="C47" s="26"/>
      <c r="D47" s="27"/>
      <c r="F47" s="43"/>
      <c r="G47" s="43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50"/>
    </row>
    <row r="48" spans="1:20" s="2" customFormat="1" ht="15.75" thickBot="1" x14ac:dyDescent="0.3">
      <c r="A48" s="8" t="s">
        <v>24</v>
      </c>
      <c r="B48" s="22"/>
      <c r="C48" s="23"/>
      <c r="D48" s="24"/>
      <c r="E48" s="8"/>
      <c r="F48" s="42">
        <f>+F16+F23+F32+F46</f>
        <v>462237.5</v>
      </c>
      <c r="G48" s="53"/>
      <c r="H48" s="42">
        <f t="shared" ref="H48:S48" si="24">+H16+H23+H32+H46</f>
        <v>11500</v>
      </c>
      <c r="I48" s="42">
        <f t="shared" si="24"/>
        <v>19000</v>
      </c>
      <c r="J48" s="42">
        <f t="shared" si="24"/>
        <v>26833.333333333336</v>
      </c>
      <c r="K48" s="42">
        <f t="shared" si="24"/>
        <v>57333.333333333336</v>
      </c>
      <c r="L48" s="42">
        <f t="shared" si="24"/>
        <v>25333.333333333336</v>
      </c>
      <c r="M48" s="42">
        <f t="shared" si="24"/>
        <v>49333.333333333336</v>
      </c>
      <c r="N48" s="42">
        <f t="shared" si="24"/>
        <v>35662.5</v>
      </c>
      <c r="O48" s="42">
        <f t="shared" si="24"/>
        <v>51762.5</v>
      </c>
      <c r="P48" s="42">
        <f t="shared" si="24"/>
        <v>39662.5</v>
      </c>
      <c r="Q48" s="42">
        <f t="shared" si="24"/>
        <v>53162.5</v>
      </c>
      <c r="R48" s="42">
        <f t="shared" si="24"/>
        <v>38162.5</v>
      </c>
      <c r="S48" s="42">
        <f t="shared" si="24"/>
        <v>54491.666666666672</v>
      </c>
      <c r="T48" s="63"/>
    </row>
    <row r="49" spans="19:19" ht="15.75" thickTop="1" x14ac:dyDescent="0.25">
      <c r="S49" s="57"/>
    </row>
  </sheetData>
  <mergeCells count="1">
    <mergeCell ref="B2:D2"/>
  </mergeCells>
  <phoneticPr fontId="4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</dc:creator>
  <cp:lastModifiedBy>franck dervault</cp:lastModifiedBy>
  <dcterms:created xsi:type="dcterms:W3CDTF">2018-12-26T19:43:26Z</dcterms:created>
  <dcterms:modified xsi:type="dcterms:W3CDTF">2025-04-08T01:46:00Z</dcterms:modified>
</cp:coreProperties>
</file>